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0"/>
  </bookViews>
  <sheets>
    <sheet name="PETRÓLEO " sheetId="1" r:id="rId1"/>
  </sheets>
  <definedNames>
    <definedName name="_xlnm.Print_Area" localSheetId="0">'PETRÓLEO '!$B$4:$ID$88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<sst xmlns="http://schemas.openxmlformats.org/spreadsheetml/2006/main" count="363" uniqueCount="86">
  <si>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</si>
  <si>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</si>
  <si>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</si>
  <si>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</si>
  <si>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</si>
  <si>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</si>
  <si>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</si>
  <si>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</si>
  <si>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</si>
  <si>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</si>
  <si>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</si>
  <si>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</si>
  <si>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</si>
  <si>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</si>
  <si>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</si>
  <si>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</si>
  <si>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</si>
  <si>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</si>
  <si>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</si>
  <si>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</si>
  <si>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</si>
  <si>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</si>
  <si>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</si>
  <si>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</si>
  <si>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</si>
  <si>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</si>
  <si>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</si>
  <si>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</si>
  <si>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</si>
  <si>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</si>
  <si>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</si>
  <si>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</si>
  <si>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</si>
  <si>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</si>
  <si>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</si>
  <si>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</si>
  <si>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</si>
  <si>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</si>
  <si>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</si>
  <si>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</si>
  <si>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</si>
  <si>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</si>
  <si>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</si>
  <si>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</si>
  <si>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</si>
  <si>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</si>
  <si>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</si>
  <si>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</si>
  <si>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</si>
  <si>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</si>
  <si>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</si>
  <si>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</si>
  <si>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</si>
  <si>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</si>
  <si>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</si>
  <si>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</si>
  <si>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</si>
  <si>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</si>
  <si>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</si>
  <si>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</si>
  <si>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</si>
  <si>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</si>
  <si>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</si>
  <si>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</si>
  <si>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</si>
  <si>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</si>
  <si>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</si>
  <si>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</si>
  <si>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</si>
  <si>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</si>
  <si>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</si>
  <si>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</si>
  <si>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</si>
  <si>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</si>
  <si>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</si>
  <si>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</si>
  <si>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</si>
  <si>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</si>
  <si>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</si>
  <si>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</si>
  <si>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</si>
  <si>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</si>
  <si>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AGOST</t>
  </si>
  <si>
    <t>PETROTAL</t>
  </si>
  <si>
    <t>AGOSTO 2019</t>
  </si>
  <si>
    <t>DIFERENCIA AGO 19 - JUL 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</si>
</sst>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.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name val="Calibri"/>
      <family val="2"/>
    </font>
    <font>
      <b/>
      <sz val="12"/>
      <color indexed="56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/>
      <right style="double"/>
      <top style="double"/>
      <bottom/>
    </border>
    <border>
      <left style="double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3" fontId="23" fillId="33" borderId="0" xfId="0" applyNumberFormat="1" applyFont="1" applyFill="1" applyAlignment="1">
      <alignment/>
    </xf>
    <xf numFmtId="17" fontId="23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4" fontId="23" fillId="33" borderId="0" xfId="0" applyNumberFormat="1" applyFont="1" applyFill="1" applyAlignment="1">
      <alignment/>
    </xf>
    <xf numFmtId="4" fontId="25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7" fontId="23" fillId="33" borderId="0" xfId="0" applyNumberFormat="1" applyFont="1" applyFill="1" applyAlignment="1">
      <alignment/>
    </xf>
    <xf numFmtId="17" fontId="27" fillId="33" borderId="0" xfId="0" applyNumberFormat="1" applyFont="1" applyFill="1" applyAlignment="1">
      <alignment/>
    </xf>
    <xf numFmtId="14" fontId="23" fillId="33" borderId="0" xfId="0" applyNumberFormat="1" applyFont="1" applyFill="1" applyAlignment="1">
      <alignment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" fontId="23" fillId="0" borderId="0" xfId="0" applyNumberFormat="1" applyFont="1" applyAlignment="1">
      <alignment horizontal="center"/>
    </xf>
    <xf numFmtId="3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3" fontId="25" fillId="33" borderId="10" xfId="0" applyNumberFormat="1" applyFont="1" applyFill="1" applyBorder="1" applyAlignment="1" quotePrefix="1">
      <alignment horizontal="center" vertical="center" wrapText="1"/>
    </xf>
    <xf numFmtId="3" fontId="25" fillId="34" borderId="10" xfId="0" applyNumberFormat="1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/>
    </xf>
    <xf numFmtId="2" fontId="25" fillId="33" borderId="0" xfId="0" applyNumberFormat="1" applyFont="1" applyFill="1" applyAlignment="1">
      <alignment horizontal="center"/>
    </xf>
    <xf numFmtId="9" fontId="25" fillId="33" borderId="0" xfId="53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vertical="center" wrapText="1"/>
    </xf>
    <xf numFmtId="3" fontId="25" fillId="35" borderId="10" xfId="0" applyNumberFormat="1" applyFont="1" applyFill="1" applyBorder="1" applyAlignment="1">
      <alignment horizontal="center" vertical="center" wrapText="1"/>
    </xf>
    <xf numFmtId="186" fontId="25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vertical="center" wrapText="1"/>
    </xf>
    <xf numFmtId="3" fontId="25" fillId="12" borderId="10" xfId="0" applyNumberFormat="1" applyFont="1" applyFill="1" applyBorder="1" applyAlignment="1">
      <alignment horizontal="center" vertical="center" wrapText="1"/>
    </xf>
    <xf numFmtId="186" fontId="25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center" vertical="center" wrapText="1"/>
    </xf>
    <xf numFmtId="186" fontId="25" fillId="34" borderId="10" xfId="0" applyNumberFormat="1" applyFont="1" applyFill="1" applyBorder="1" applyAlignment="1">
      <alignment horizontal="center" vertical="center" wrapText="1"/>
    </xf>
    <xf numFmtId="2" fontId="25" fillId="33" borderId="0" xfId="53" applyNumberFormat="1" applyFont="1" applyFill="1" applyAlignment="1">
      <alignment horizontal="center"/>
    </xf>
    <xf numFmtId="2" fontId="25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86" fontId="2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17" fontId="25" fillId="33" borderId="0" xfId="0" applyNumberFormat="1" applyFont="1" applyFill="1" applyAlignment="1">
      <alignment horizontal="center" vertical="center"/>
    </xf>
    <xf numFmtId="3" fontId="25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2" fontId="25" fillId="33" borderId="0" xfId="53" applyNumberFormat="1" applyFont="1" applyFill="1" applyAlignment="1" quotePrefix="1">
      <alignment horizontal="center"/>
    </xf>
    <xf numFmtId="3" fontId="25" fillId="36" borderId="17" xfId="0" applyNumberFormat="1" applyFont="1" applyFill="1" applyBorder="1" applyAlignment="1">
      <alignment horizontal="center" vertical="center"/>
    </xf>
    <xf numFmtId="3" fontId="25" fillId="37" borderId="17" xfId="0" applyNumberFormat="1" applyFont="1" applyFill="1" applyBorder="1" applyAlignment="1">
      <alignment horizontal="center" vertical="center"/>
    </xf>
    <xf numFmtId="3" fontId="25" fillId="37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3" fillId="33" borderId="0" xfId="0" applyNumberFormat="1" applyFont="1" applyFill="1" applyAlignment="1">
      <alignment horizontal="center" vertical="center"/>
    </xf>
    <xf numFmtId="3" fontId="25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86" fontId="23" fillId="33" borderId="0" xfId="0" applyNumberFormat="1" applyFont="1" applyFill="1" applyAlignment="1">
      <alignment/>
    </xf>
    <xf numFmtId="3" fontId="25" fillId="0" borderId="10" xfId="0" applyNumberFormat="1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/>
    </xf>
    <xf numFmtId="49" fontId="36" fillId="33" borderId="0" xfId="0" applyNumberFormat="1" applyFont="1" applyFill="1" applyBorder="1" applyAlignment="1">
      <alignment horizontal="center" vertical="center"/>
    </xf>
    <xf numFmtId="49" fontId="36" fillId="33" borderId="0" xfId="0" applyNumberFormat="1" applyFont="1" applyFill="1" applyBorder="1" applyAlignment="1">
      <alignment horizontal="center"/>
    </xf>
    <xf numFmtId="3" fontId="25" fillId="33" borderId="10" xfId="0" applyNumberFormat="1" applyFont="1" applyFill="1" applyBorder="1" applyAlignment="1">
      <alignment vertical="center" wrapText="1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/>
    </xf>
    <xf numFmtId="0" fontId="25" fillId="33" borderId="24" xfId="0" applyFont="1" applyFill="1" applyBorder="1" applyAlignment="1">
      <alignment horizontal="center"/>
    </xf>
    <xf numFmtId="3" fontId="25" fillId="40" borderId="17" xfId="0" applyNumberFormat="1" applyFont="1" applyFill="1" applyBorder="1" applyAlignment="1">
      <alignment horizontal="center" vertical="center"/>
    </xf>
    <xf numFmtId="3" fontId="25" fillId="40" borderId="18" xfId="0" applyNumberFormat="1" applyFont="1" applyFill="1" applyBorder="1" applyAlignment="1">
      <alignment horizontal="center" vertical="center"/>
    </xf>
    <xf numFmtId="3" fontId="25" fillId="40" borderId="25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0" fontId="61" fillId="39" borderId="10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27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/>
    </xf>
    <xf numFmtId="3" fontId="25" fillId="41" borderId="17" xfId="0" applyNumberFormat="1" applyFont="1" applyFill="1" applyBorder="1" applyAlignment="1">
      <alignment horizontal="center" vertical="center"/>
    </xf>
    <xf numFmtId="3" fontId="25" fillId="41" borderId="18" xfId="0" applyNumberFormat="1" applyFont="1" applyFill="1" applyBorder="1" applyAlignment="1">
      <alignment horizontal="center" vertical="center"/>
    </xf>
    <xf numFmtId="3" fontId="25" fillId="42" borderId="17" xfId="0" applyNumberFormat="1" applyFont="1" applyFill="1" applyBorder="1" applyAlignment="1">
      <alignment horizontal="center" vertical="center"/>
    </xf>
    <xf numFmtId="3" fontId="25" fillId="42" borderId="18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3" fontId="25" fillId="36" borderId="18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3" fontId="25" fillId="37" borderId="18" xfId="0" applyNumberFormat="1" applyFont="1" applyFill="1" applyBorder="1" applyAlignment="1">
      <alignment horizontal="center" vertical="center"/>
    </xf>
    <xf numFmtId="1" fontId="57" fillId="43" borderId="14" xfId="0" applyNumberFormat="1" applyFont="1" applyFill="1" applyBorder="1" applyAlignment="1">
      <alignment horizontal="center" vertical="center"/>
    </xf>
    <xf numFmtId="1" fontId="57" fillId="43" borderId="15" xfId="0" applyNumberFormat="1" applyFont="1" applyFill="1" applyBorder="1" applyAlignment="1">
      <alignment horizontal="center" vertical="center"/>
    </xf>
    <xf numFmtId="1" fontId="57" fillId="43" borderId="29" xfId="0" applyNumberFormat="1" applyFont="1" applyFill="1" applyBorder="1" applyAlignment="1">
      <alignment horizontal="center" vertical="center"/>
    </xf>
    <xf numFmtId="3" fontId="25" fillId="44" borderId="30" xfId="0" applyNumberFormat="1" applyFont="1" applyFill="1" applyBorder="1" applyAlignment="1">
      <alignment horizontal="center" vertical="center"/>
    </xf>
    <xf numFmtId="3" fontId="25" fillId="44" borderId="18" xfId="0" applyNumberFormat="1" applyFont="1" applyFill="1" applyBorder="1" applyAlignment="1">
      <alignment horizontal="center" vertical="center"/>
    </xf>
    <xf numFmtId="1" fontId="59" fillId="38" borderId="10" xfId="0" applyNumberFormat="1" applyFont="1" applyFill="1" applyBorder="1" applyAlignment="1">
      <alignment horizontal="center" vertical="center"/>
    </xf>
    <xf numFmtId="3" fontId="25" fillId="45" borderId="17" xfId="0" applyNumberFormat="1" applyFont="1" applyFill="1" applyBorder="1" applyAlignment="1">
      <alignment horizontal="center" vertical="center"/>
    </xf>
    <xf numFmtId="3" fontId="25" fillId="45" borderId="18" xfId="0" applyNumberFormat="1" applyFont="1" applyFill="1" applyBorder="1" applyAlignment="1">
      <alignment horizontal="center" vertical="center"/>
    </xf>
    <xf numFmtId="3" fontId="25" fillId="45" borderId="25" xfId="0" applyNumberFormat="1" applyFont="1" applyFill="1" applyBorder="1" applyAlignment="1">
      <alignment horizontal="center" vertical="center"/>
    </xf>
    <xf numFmtId="3" fontId="25" fillId="46" borderId="17" xfId="0" applyNumberFormat="1" applyFont="1" applyFill="1" applyBorder="1" applyAlignment="1">
      <alignment horizontal="center" vertical="center"/>
    </xf>
    <xf numFmtId="3" fontId="25" fillId="46" borderId="18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1" fontId="25" fillId="10" borderId="14" xfId="0" applyNumberFormat="1" applyFont="1" applyFill="1" applyBorder="1" applyAlignment="1">
      <alignment horizontal="center" vertical="center"/>
    </xf>
    <xf numFmtId="1" fontId="25" fillId="10" borderId="15" xfId="0" applyNumberFormat="1" applyFont="1" applyFill="1" applyBorder="1" applyAlignment="1">
      <alignment horizontal="center" vertical="center"/>
    </xf>
    <xf numFmtId="1" fontId="25" fillId="10" borderId="29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5" fillId="0" borderId="29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vertical="center" wrapText="1"/>
    </xf>
    <xf numFmtId="0" fontId="37" fillId="38" borderId="20" xfId="0" applyFont="1" applyFill="1" applyBorder="1" applyAlignment="1">
      <alignment horizontal="center" vertical="center"/>
    </xf>
    <xf numFmtId="0" fontId="37" fillId="38" borderId="21" xfId="0" applyFont="1" applyFill="1" applyBorder="1" applyAlignment="1">
      <alignment horizontal="center" vertical="center"/>
    </xf>
    <xf numFmtId="0" fontId="37" fillId="38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775"/>
          <c:w val="0.9775"/>
          <c:h val="0.86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'!$HO$1:$IC$1</c:f>
              <c:strCache/>
            </c:strRef>
          </c:cat>
          <c:val>
            <c:numRef>
              <c:f>'PETRÓLEO '!$HO$42:$IC$42</c:f>
              <c:numCache/>
            </c:numRef>
          </c:val>
          <c:shape val="cylinder"/>
        </c:ser>
        <c:shape val="cylinder"/>
        <c:axId val="38408306"/>
        <c:axId val="10130435"/>
      </c:bar3DChart>
      <c:dateAx>
        <c:axId val="38408306"/>
        <c:scaling>
          <c:orientation val="minMax"/>
          <c:min val="43313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013043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01304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2"/>
              <c:y val="-0.4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40830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0.31925</cdr:x>
      <cdr:y>0.02925</cdr:y>
    </cdr:from>
    <cdr:to>
      <cdr:x>0.70425</cdr:x>
      <cdr:y>0.09375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4219575" y="190500"/>
          <a:ext cx="50863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0.31525</cdr:x>
      <cdr:y>0.008</cdr:y>
    </cdr:from>
    <cdr:to>
      <cdr:x>0.70925</cdr:x>
      <cdr:y>0.11525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4162425" y="47625"/>
          <a:ext cx="52101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223</xdr:col>
      <xdr:colOff>1066800</xdr:colOff>
      <xdr:row>43</xdr:row>
      <xdr:rowOff>57150</xdr:rowOff>
    </xdr:from>
    <xdr:to>
      <xdr:col>236</xdr:col>
      <xdr:colOff>66675</xdr:colOff>
      <xdr:row>84</xdr:row>
      <xdr:rowOff>66675</xdr:rowOff>
    </xdr:to>
    <xdr:graphicFrame>
      <xdr:nvGraphicFramePr>
        <xdr:cNvPr id="2" name="1 Gráfico"/>
        <xdr:cNvGraphicFramePr/>
      </xdr:nvGraphicFramePr>
      <xdr:xfrm>
        <a:off x="2209800" y="9182100"/>
        <a:ext cx="132207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70" zoomScaleNormal="70" zoomScaleSheetLayoutView="70" zoomScalePageLayoutView="0" workbookViewId="0" topLeftCell="C1">
      <pane xSplit="212" ySplit="10" topLeftCell="HP11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A6" sqref="A6:ID6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hidden="1" customWidth="1"/>
    <col min="224" max="224" width="17.421875" style="55" hidden="1" customWidth="1"/>
    <col min="225" max="231" width="17.421875" style="1" customWidth="1"/>
    <col min="232" max="232" width="17.421875" style="1" bestFit="1" customWidth="1"/>
    <col min="233" max="233" width="17.00390625" style="1" customWidth="1"/>
    <col min="234" max="234" width="15.8515625" style="1" customWidth="1"/>
    <col min="235" max="235" width="13.57421875" style="1" customWidth="1"/>
    <col min="236" max="237" width="11.421875" style="1" customWidth="1"/>
    <col min="238" max="238" width="13.421875" style="1" customWidth="1"/>
    <col min="239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22"/>
      <c r="HR4" s="22"/>
      <c r="HS4" s="22"/>
      <c r="HT4" s="22"/>
      <c r="HU4" s="22"/>
    </row>
    <row r="5" spans="1:238" ht="21">
      <c r="A5" s="76" t="s">
        <v>80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</row>
    <row r="6" spans="1:238" ht="18" customHeight="1">
      <c r="A6" s="77" t="s">
        <v>84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</row>
    <row r="7" spans="1:238" ht="21">
      <c r="A7" s="78" t="s">
        <v>79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83"/>
      <c r="D9" s="84"/>
      <c r="E9" s="107">
        <v>1999</v>
      </c>
      <c r="F9" s="107"/>
      <c r="G9" s="107"/>
      <c r="H9" s="107"/>
      <c r="I9" s="107"/>
      <c r="J9" s="107"/>
      <c r="K9" s="107"/>
      <c r="L9" s="107"/>
      <c r="M9" s="59">
        <v>2000</v>
      </c>
      <c r="N9" s="108" t="s">
        <v>34</v>
      </c>
      <c r="O9" s="108"/>
      <c r="P9" s="108"/>
      <c r="Q9" s="108"/>
      <c r="R9" s="108"/>
      <c r="S9" s="108"/>
      <c r="T9" s="108"/>
      <c r="U9" s="60">
        <v>2001</v>
      </c>
      <c r="V9" s="61"/>
      <c r="W9" s="61"/>
      <c r="X9" s="61"/>
      <c r="Y9" s="61"/>
      <c r="Z9" s="61"/>
      <c r="AA9" s="61"/>
      <c r="AB9" s="112">
        <v>2001</v>
      </c>
      <c r="AC9" s="112"/>
      <c r="AD9" s="112"/>
      <c r="AE9" s="112"/>
      <c r="AF9" s="112"/>
      <c r="AG9" s="85">
        <v>2002</v>
      </c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7"/>
      <c r="AS9" s="122">
        <v>2003</v>
      </c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05">
        <v>2004</v>
      </c>
      <c r="BF9" s="106"/>
      <c r="BG9" s="106"/>
      <c r="BH9" s="106"/>
      <c r="BI9" s="106"/>
      <c r="BJ9" s="106"/>
      <c r="BK9" s="106"/>
      <c r="BL9" s="106"/>
      <c r="BM9" s="106"/>
      <c r="BN9" s="106"/>
      <c r="BO9" s="119">
        <v>2005</v>
      </c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1"/>
      <c r="CA9" s="103">
        <v>2006</v>
      </c>
      <c r="CB9" s="104"/>
      <c r="CC9" s="104"/>
      <c r="CD9" s="104"/>
      <c r="CE9" s="104"/>
      <c r="CF9" s="104"/>
      <c r="CG9" s="104"/>
      <c r="CH9" s="104"/>
      <c r="CI9" s="104"/>
      <c r="CJ9" s="104"/>
      <c r="CK9" s="116">
        <v>2007</v>
      </c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88">
        <v>2008</v>
      </c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8">
        <v>2009</v>
      </c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124">
        <v>2010</v>
      </c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62">
        <v>2011</v>
      </c>
      <c r="EH9" s="62"/>
      <c r="EI9" s="62"/>
      <c r="EJ9" s="62"/>
      <c r="EK9" s="62"/>
      <c r="EL9" s="62"/>
      <c r="EM9" s="128">
        <v>2011</v>
      </c>
      <c r="EN9" s="129"/>
      <c r="EO9" s="130"/>
      <c r="EP9" s="125">
        <v>2012</v>
      </c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7"/>
      <c r="FB9" s="113">
        <v>2013</v>
      </c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5"/>
      <c r="FN9" s="90">
        <v>2014</v>
      </c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118">
        <v>2015</v>
      </c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10">
        <v>2016</v>
      </c>
      <c r="GW9" s="111"/>
      <c r="GX9" s="109">
        <v>2017</v>
      </c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80">
        <v>2018</v>
      </c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2"/>
      <c r="HV9" s="132">
        <v>2019</v>
      </c>
      <c r="HW9" s="133"/>
      <c r="HX9" s="133"/>
      <c r="HY9" s="133"/>
      <c r="HZ9" s="133"/>
      <c r="IA9" s="133"/>
      <c r="IB9" s="133"/>
      <c r="IC9" s="134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82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85</v>
      </c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93" t="s">
        <v>68</v>
      </c>
      <c r="B11" s="99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664.8709677419355</v>
      </c>
      <c r="IA11" s="75">
        <v>602</v>
      </c>
      <c r="IB11" s="75">
        <v>649.8709677419355</v>
      </c>
      <c r="IC11" s="75">
        <v>691.9677419354839</v>
      </c>
      <c r="ID11" s="17">
        <f>+IC11-IB11</f>
        <v>42.09677419354841</v>
      </c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94"/>
      <c r="B12" s="100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</v>
      </c>
      <c r="ID12" s="17">
        <f aca="true" t="shared" si="0" ref="ID12:ID40">+IC12-IB12</f>
        <v>-8.290322580645125</v>
      </c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94"/>
      <c r="B13" s="100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693.6129032258065</v>
      </c>
      <c r="IA13" s="75">
        <v>694</v>
      </c>
      <c r="IB13" s="75">
        <v>696.4193548387096</v>
      </c>
      <c r="IC13" s="75">
        <v>740.8709677419355</v>
      </c>
      <c r="ID13" s="17">
        <f t="shared" si="0"/>
        <v>44.45161290322585</v>
      </c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94"/>
      <c r="B14" s="100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17">
        <f t="shared" si="0"/>
        <v>-297.9677419354839</v>
      </c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94"/>
      <c r="B15" s="100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17">
        <f t="shared" si="0"/>
        <v>-16.967741935483872</v>
      </c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94"/>
      <c r="B16" s="100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79">
        <v>125069</v>
      </c>
      <c r="P16" s="79">
        <v>132837</v>
      </c>
      <c r="Q16" s="79">
        <v>127982</v>
      </c>
      <c r="R16" s="79">
        <v>134937</v>
      </c>
      <c r="S16" s="79">
        <v>128138</v>
      </c>
      <c r="T16" s="79">
        <v>132222</v>
      </c>
      <c r="U16" s="79">
        <v>127513</v>
      </c>
      <c r="V16" s="79">
        <v>113266</v>
      </c>
      <c r="W16" s="79">
        <v>121026</v>
      </c>
      <c r="X16" s="79">
        <v>130746</v>
      </c>
      <c r="Y16" s="79">
        <v>140659</v>
      </c>
      <c r="Z16" s="79">
        <v>133530</v>
      </c>
      <c r="AA16" s="79">
        <v>141390</v>
      </c>
      <c r="AB16" s="79">
        <v>135945</v>
      </c>
      <c r="AC16" s="79">
        <v>134600</v>
      </c>
      <c r="AD16" s="79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17">
        <f t="shared" si="0"/>
        <v>46.032258064516554</v>
      </c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94"/>
      <c r="B17" s="100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131"/>
      <c r="AA17" s="131"/>
      <c r="AB17" s="131"/>
      <c r="AC17" s="131"/>
      <c r="AD17" s="131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17">
        <f t="shared" si="0"/>
        <v>0</v>
      </c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94"/>
      <c r="B18" s="100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</v>
      </c>
      <c r="ID18" s="17">
        <f t="shared" si="0"/>
        <v>-9.806451612903231</v>
      </c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94"/>
      <c r="B19" s="100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17">
        <f t="shared" si="0"/>
        <v>0</v>
      </c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94"/>
      <c r="B20" s="100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17">
        <f t="shared" si="0"/>
        <v>-1139.9354838709678</v>
      </c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94"/>
      <c r="B21" s="100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1921.225806451613</v>
      </c>
      <c r="IA21" s="75">
        <v>1955</v>
      </c>
      <c r="IB21" s="75">
        <f>66570/31</f>
        <v>2147.4193548387098</v>
      </c>
      <c r="IC21" s="75">
        <f>66497/31</f>
        <v>2145.064516129032</v>
      </c>
      <c r="ID21" s="17">
        <f t="shared" si="0"/>
        <v>-2.3548387096775514</v>
      </c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94"/>
      <c r="B22" s="100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</v>
      </c>
      <c r="IC22" s="75">
        <v>33.41935483870968</v>
      </c>
      <c r="ID22" s="17">
        <f t="shared" si="0"/>
        <v>1.0322580645161281</v>
      </c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94"/>
      <c r="B23" s="100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17">
        <f t="shared" si="0"/>
        <v>-1.64516129032258</v>
      </c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97" t="s">
        <v>46</v>
      </c>
      <c r="D24" s="97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aca="true" t="shared" si="3" ref="HV24:IC24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</v>
      </c>
      <c r="IA24" s="31">
        <f t="shared" si="3"/>
        <v>25310</v>
      </c>
      <c r="IB24" s="31">
        <f t="shared" si="3"/>
        <v>25638.74193548387</v>
      </c>
      <c r="IC24" s="31">
        <f t="shared" si="3"/>
        <v>24295.387096774193</v>
      </c>
      <c r="ID24" s="31">
        <f t="shared" si="0"/>
        <v>-1343.354838709678</v>
      </c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95" t="s">
        <v>41</v>
      </c>
      <c r="B25" s="96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7190.612903225807</v>
      </c>
      <c r="IA25" s="75">
        <v>6789</v>
      </c>
      <c r="IB25" s="75">
        <f>216346/31</f>
        <v>6978.903225806452</v>
      </c>
      <c r="IC25" s="75">
        <f>227463/31</f>
        <v>7337.5161290322585</v>
      </c>
      <c r="ID25" s="17">
        <f t="shared" si="0"/>
        <v>358.6129032258068</v>
      </c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95"/>
      <c r="B26" s="96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4" ref="HQ26:HS27">+HP26-HO26</f>
        <v>0</v>
      </c>
      <c r="HR26" s="17">
        <f t="shared" si="4"/>
        <v>0</v>
      </c>
      <c r="HS26" s="17">
        <f t="shared" si="4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17">
        <f t="shared" si="0"/>
        <v>0</v>
      </c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95"/>
      <c r="B27" s="96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5" ref="HJ27:HP27">+HI27-HH27</f>
        <v>0</v>
      </c>
      <c r="HK27" s="17">
        <f t="shared" si="5"/>
        <v>0</v>
      </c>
      <c r="HL27" s="17">
        <f t="shared" si="5"/>
        <v>0</v>
      </c>
      <c r="HM27" s="17">
        <f t="shared" si="5"/>
        <v>0</v>
      </c>
      <c r="HN27" s="17">
        <f t="shared" si="5"/>
        <v>0</v>
      </c>
      <c r="HO27" s="17">
        <f t="shared" si="5"/>
        <v>0</v>
      </c>
      <c r="HP27" s="17">
        <f t="shared" si="5"/>
        <v>0</v>
      </c>
      <c r="HQ27" s="17">
        <f t="shared" si="4"/>
        <v>0</v>
      </c>
      <c r="HR27" s="17">
        <f t="shared" si="4"/>
        <v>0</v>
      </c>
      <c r="HS27" s="17">
        <f t="shared" si="4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17">
        <f t="shared" si="0"/>
        <v>0</v>
      </c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93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17">
        <f t="shared" si="0"/>
        <v>1755.483870967742</v>
      </c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101" t="s">
        <v>47</v>
      </c>
      <c r="D29" s="101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6" ref="HG29:HO29">+SUM(HG25:HG28)</f>
        <v>9366</v>
      </c>
      <c r="HH29" s="37">
        <f t="shared" si="6"/>
        <v>9829</v>
      </c>
      <c r="HI29" s="37">
        <f t="shared" si="6"/>
        <v>9992</v>
      </c>
      <c r="HJ29" s="37">
        <f t="shared" si="6"/>
        <v>7954</v>
      </c>
      <c r="HK29" s="37">
        <f t="shared" si="6"/>
        <v>10456</v>
      </c>
      <c r="HL29" s="37">
        <f t="shared" si="6"/>
        <v>10637</v>
      </c>
      <c r="HM29" s="37">
        <f t="shared" si="6"/>
        <v>7946</v>
      </c>
      <c r="HN29" s="37">
        <f t="shared" si="6"/>
        <v>10574</v>
      </c>
      <c r="HO29" s="37">
        <f t="shared" si="6"/>
        <v>8092</v>
      </c>
      <c r="HP29" s="37">
        <f aca="true" t="shared" si="7" ref="HP29:HV29">+SUM(HP25:HP28)</f>
        <v>10443</v>
      </c>
      <c r="HQ29" s="37">
        <f t="shared" si="7"/>
        <v>10345</v>
      </c>
      <c r="HR29" s="37">
        <f t="shared" si="7"/>
        <v>6178</v>
      </c>
      <c r="HS29" s="37">
        <f t="shared" si="7"/>
        <v>10679</v>
      </c>
      <c r="HT29" s="37">
        <f t="shared" si="7"/>
        <v>7446</v>
      </c>
      <c r="HU29" s="37">
        <f t="shared" si="7"/>
        <v>9913</v>
      </c>
      <c r="HV29" s="37">
        <f t="shared" si="7"/>
        <v>7714</v>
      </c>
      <c r="HW29" s="37">
        <f aca="true" t="shared" si="8" ref="HW29:IC29">+SUM(HW25:HW28)</f>
        <v>10976.2</v>
      </c>
      <c r="HX29" s="37">
        <f t="shared" si="8"/>
        <v>9109</v>
      </c>
      <c r="HY29" s="37">
        <f t="shared" si="8"/>
        <v>7522</v>
      </c>
      <c r="HZ29" s="37">
        <f t="shared" si="8"/>
        <v>9075.516129032258</v>
      </c>
      <c r="IA29" s="37">
        <f t="shared" si="8"/>
        <v>8622</v>
      </c>
      <c r="IB29" s="37">
        <f t="shared" si="8"/>
        <v>6978.903225806452</v>
      </c>
      <c r="IC29" s="37">
        <f t="shared" si="8"/>
        <v>9093</v>
      </c>
      <c r="ID29" s="37">
        <f t="shared" si="0"/>
        <v>2114.0967741935483</v>
      </c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95" t="s">
        <v>69</v>
      </c>
      <c r="B30" s="96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D30" s="17">
        <f t="shared" si="0"/>
        <v>0</v>
      </c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95"/>
      <c r="B31" s="96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</v>
      </c>
      <c r="ID31" s="17">
        <f t="shared" si="0"/>
        <v>7146.129032258065</v>
      </c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95"/>
      <c r="B32" s="96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</v>
      </c>
      <c r="IA32" s="75">
        <v>445</v>
      </c>
      <c r="IB32" s="75">
        <f>71580/31</f>
        <v>2309.032258064516</v>
      </c>
      <c r="IC32" s="75">
        <f>165606/31</f>
        <v>5342.129032258064</v>
      </c>
      <c r="ID32" s="17">
        <f t="shared" si="0"/>
        <v>3033.0967741935483</v>
      </c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95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17">
        <f t="shared" si="0"/>
        <v>0</v>
      </c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93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17">
        <f t="shared" si="0"/>
        <v>0</v>
      </c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</v>
      </c>
      <c r="IC35" s="75">
        <f>39858/31</f>
        <v>1285.741935483871</v>
      </c>
      <c r="ID35" s="17">
        <f t="shared" si="0"/>
        <v>860.6129032258065</v>
      </c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</v>
      </c>
      <c r="IA36" s="75">
        <v>3063</v>
      </c>
      <c r="IB36" s="75">
        <f>93928/31</f>
        <v>3029.935483870968</v>
      </c>
      <c r="IC36" s="75">
        <f>90998/31</f>
        <v>2935.4193548387098</v>
      </c>
      <c r="ID36" s="17">
        <f t="shared" si="0"/>
        <v>-94.51612903225805</v>
      </c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9" ref="HQ37:HT38">+HM37-HL37</f>
        <v>0</v>
      </c>
      <c r="HR37" s="17">
        <f t="shared" si="9"/>
        <v>0</v>
      </c>
      <c r="HS37" s="17">
        <f t="shared" si="9"/>
        <v>0</v>
      </c>
      <c r="HT37" s="17">
        <f t="shared" si="9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17">
        <f t="shared" si="0"/>
        <v>0</v>
      </c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9"/>
        <v>0</v>
      </c>
      <c r="HR38" s="17">
        <f t="shared" si="9"/>
        <v>0</v>
      </c>
      <c r="HS38" s="17">
        <f t="shared" si="9"/>
        <v>0</v>
      </c>
      <c r="HT38" s="17">
        <f t="shared" si="9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17">
        <f t="shared" si="0"/>
        <v>0</v>
      </c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83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4394.548387096775</v>
      </c>
      <c r="IC39" s="75">
        <f>159098/31</f>
        <v>5132.193548387097</v>
      </c>
      <c r="ID39" s="17">
        <f t="shared" si="0"/>
        <v>737.645161290322</v>
      </c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98" t="s">
        <v>48</v>
      </c>
      <c r="D40" s="98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10" ref="HG40:HO40">+SUM(HG31:HG36)</f>
        <v>9929</v>
      </c>
      <c r="HH40" s="41">
        <f t="shared" si="10"/>
        <v>11500</v>
      </c>
      <c r="HI40" s="41">
        <f t="shared" si="10"/>
        <v>15896</v>
      </c>
      <c r="HJ40" s="41">
        <f t="shared" si="10"/>
        <v>18819</v>
      </c>
      <c r="HK40" s="40">
        <f t="shared" si="10"/>
        <v>16963</v>
      </c>
      <c r="HL40" s="40">
        <f t="shared" si="10"/>
        <v>18612</v>
      </c>
      <c r="HM40" s="40">
        <f t="shared" si="10"/>
        <v>19360</v>
      </c>
      <c r="HN40" s="40">
        <f t="shared" si="10"/>
        <v>18682</v>
      </c>
      <c r="HO40" s="40">
        <f t="shared" si="10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11" ref="HS40:HY40">+SUM(HS31:HS39)</f>
        <v>21885</v>
      </c>
      <c r="HT40" s="40">
        <f t="shared" si="11"/>
        <v>17728</v>
      </c>
      <c r="HU40" s="40">
        <f t="shared" si="11"/>
        <v>15774</v>
      </c>
      <c r="HV40" s="40">
        <f t="shared" si="11"/>
        <v>6650</v>
      </c>
      <c r="HW40" s="40">
        <f t="shared" si="11"/>
        <v>12516.400000000001</v>
      </c>
      <c r="HX40" s="40">
        <f t="shared" si="11"/>
        <v>18191</v>
      </c>
      <c r="HY40" s="40">
        <f t="shared" si="11"/>
        <v>21471.7</v>
      </c>
      <c r="HZ40" s="40">
        <f>+SUM(HZ31:HZ39)</f>
        <v>22678.645161290322</v>
      </c>
      <c r="IA40" s="40">
        <f>+SUM(IA31:IA39)</f>
        <v>16057</v>
      </c>
      <c r="IB40" s="40">
        <f>+SUM(IB31:IB39)</f>
        <v>11299</v>
      </c>
      <c r="IC40" s="40">
        <f>+SUM(IC31:IC39)</f>
        <v>22981.967741935485</v>
      </c>
      <c r="ID40" s="40">
        <f t="shared" si="0"/>
        <v>11682.967741935485</v>
      </c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37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</row>
    <row r="42" spans="2:256" s="5" customFormat="1" ht="41.25" customHeight="1" thickBot="1">
      <c r="B42" s="45"/>
      <c r="C42" s="92" t="s">
        <v>78</v>
      </c>
      <c r="D42" s="92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2" ref="HG42:HO42">+HG24+HG29+HG40</f>
        <v>40739</v>
      </c>
      <c r="HH42" s="70">
        <f t="shared" si="12"/>
        <v>43382</v>
      </c>
      <c r="HI42" s="70">
        <f t="shared" si="12"/>
        <v>48196</v>
      </c>
      <c r="HJ42" s="70">
        <f t="shared" si="12"/>
        <v>48673</v>
      </c>
      <c r="HK42" s="70">
        <f t="shared" si="12"/>
        <v>50265</v>
      </c>
      <c r="HL42" s="70">
        <f t="shared" si="12"/>
        <v>51978</v>
      </c>
      <c r="HM42" s="70">
        <f t="shared" si="12"/>
        <v>49965</v>
      </c>
      <c r="HN42" s="70">
        <f t="shared" si="12"/>
        <v>52201</v>
      </c>
      <c r="HO42" s="70">
        <f t="shared" si="12"/>
        <v>41598</v>
      </c>
      <c r="HP42" s="70">
        <f aca="true" t="shared" si="13" ref="HP42:HU42">+HP24+HP29+HP40</f>
        <v>42109</v>
      </c>
      <c r="HQ42" s="70">
        <f t="shared" si="13"/>
        <v>43682</v>
      </c>
      <c r="HR42" s="70">
        <f t="shared" si="13"/>
        <v>51116</v>
      </c>
      <c r="HS42" s="70">
        <f t="shared" si="13"/>
        <v>55949</v>
      </c>
      <c r="HT42" s="70">
        <f t="shared" si="13"/>
        <v>48511</v>
      </c>
      <c r="HU42" s="70">
        <f t="shared" si="13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>+IB24+IB29+IB40</f>
        <v>43916.64516129032</v>
      </c>
      <c r="IC42" s="70">
        <f>+IC24+IC29+IC40</f>
        <v>56370.35483870968</v>
      </c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49:232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</row>
    <row r="44" ht="12.75">
      <c r="HV44" s="3"/>
    </row>
    <row r="45" ht="12.75">
      <c r="HW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3">
    <mergeCell ref="A5:ID5"/>
    <mergeCell ref="A6:ID6"/>
    <mergeCell ref="A7:ID7"/>
    <mergeCell ref="AB16:AB17"/>
    <mergeCell ref="Z16:Z17"/>
    <mergeCell ref="AA16:AA17"/>
    <mergeCell ref="T16:T17"/>
    <mergeCell ref="V16:V17"/>
    <mergeCell ref="AD16:AD17"/>
    <mergeCell ref="AC16:AC17"/>
    <mergeCell ref="DI9:DT9"/>
    <mergeCell ref="FZ9:GK9"/>
    <mergeCell ref="BO9:BZ9"/>
    <mergeCell ref="AS9:BD9"/>
    <mergeCell ref="DU9:EF9"/>
    <mergeCell ref="EP9:FA9"/>
    <mergeCell ref="EM9:EO9"/>
    <mergeCell ref="A4:HP4"/>
    <mergeCell ref="CA9:CJ9"/>
    <mergeCell ref="BE9:BN9"/>
    <mergeCell ref="E9:L9"/>
    <mergeCell ref="N9:T9"/>
    <mergeCell ref="GX9:HI9"/>
    <mergeCell ref="GV9:GW9"/>
    <mergeCell ref="AB9:AF9"/>
    <mergeCell ref="FB9:FM9"/>
    <mergeCell ref="CK9:CV9"/>
    <mergeCell ref="A25:A28"/>
    <mergeCell ref="Y16:Y17"/>
    <mergeCell ref="R16:R17"/>
    <mergeCell ref="W16:W17"/>
    <mergeCell ref="X16:X17"/>
    <mergeCell ref="O16:O17"/>
    <mergeCell ref="S16:S17"/>
    <mergeCell ref="Q16:Q17"/>
    <mergeCell ref="U16:U17"/>
    <mergeCell ref="C42:D42"/>
    <mergeCell ref="A11:A23"/>
    <mergeCell ref="A30:A32"/>
    <mergeCell ref="B25:B27"/>
    <mergeCell ref="C24:D24"/>
    <mergeCell ref="C40:D40"/>
    <mergeCell ref="A33:A34"/>
    <mergeCell ref="B11:B23"/>
    <mergeCell ref="B30:B32"/>
    <mergeCell ref="C29:D29"/>
    <mergeCell ref="HV9:IC9"/>
    <mergeCell ref="P16:P17"/>
    <mergeCell ref="HJ9:HU9"/>
    <mergeCell ref="C9:D9"/>
    <mergeCell ref="AG9:AR9"/>
    <mergeCell ref="CW9:DH9"/>
    <mergeCell ref="FN9:FY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4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2019-03-11T19:34:02Z</cp:lastPrinted>
  <dcterms:created xsi:type="dcterms:W3CDTF">1997-07-01T22:48:52Z</dcterms:created>
  <dcterms:modified xsi:type="dcterms:W3CDTF">2019-09-23T15:31:59Z</dcterms:modified>
  <cp:category/>
  <cp:version/>
  <cp:contentType/>
  <cp:contentStatus/>
</cp:coreProperties>
</file>